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 activeTab="1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G41" i="2" l="1"/>
  <c r="H41" i="2"/>
  <c r="I41" i="2"/>
  <c r="J41" i="2"/>
  <c r="K41" i="2"/>
  <c r="L41" i="2"/>
  <c r="M41" i="2"/>
  <c r="N41" i="2"/>
  <c r="O41" i="2"/>
  <c r="F41" i="2"/>
  <c r="F46" i="2"/>
  <c r="G46" i="2" s="1"/>
  <c r="H46" i="2" s="1"/>
  <c r="I46" i="2" s="1"/>
  <c r="J46" i="2" s="1"/>
  <c r="K46" i="2" s="1"/>
  <c r="L46" i="2" s="1"/>
  <c r="M46" i="2" s="1"/>
  <c r="E46" i="2"/>
  <c r="O38" i="2"/>
  <c r="N38" i="2"/>
  <c r="M38" i="2"/>
  <c r="L38" i="2"/>
  <c r="K38" i="2"/>
  <c r="J38" i="2"/>
  <c r="I38" i="2"/>
  <c r="H38" i="2"/>
  <c r="G38" i="2"/>
  <c r="F38" i="2"/>
  <c r="I36" i="2"/>
  <c r="J36" i="2" s="1"/>
  <c r="K36" i="2" s="1"/>
  <c r="L36" i="2" s="1"/>
  <c r="M36" i="2" s="1"/>
  <c r="N36" i="2" s="1"/>
  <c r="O36" i="2" s="1"/>
  <c r="H36" i="2"/>
  <c r="G36" i="2"/>
  <c r="F17" i="1"/>
  <c r="G17" i="1" s="1"/>
  <c r="H17" i="1" s="1"/>
  <c r="I17" i="1" s="1"/>
  <c r="E19" i="1"/>
  <c r="E30" i="1"/>
  <c r="F25" i="1"/>
  <c r="F31" i="1"/>
  <c r="G31" i="1" s="1"/>
  <c r="H31" i="1" s="1"/>
  <c r="I31" i="1" s="1"/>
  <c r="J31" i="1" s="1"/>
  <c r="K31" i="1" s="1"/>
  <c r="L31" i="1" s="1"/>
  <c r="M31" i="1" s="1"/>
  <c r="N31" i="1" s="1"/>
  <c r="F29" i="1"/>
  <c r="G29" i="1" s="1"/>
  <c r="H29" i="1" s="1"/>
  <c r="I29" i="1" s="1"/>
  <c r="J29" i="1" s="1"/>
  <c r="K29" i="1" s="1"/>
  <c r="L29" i="1" s="1"/>
  <c r="M29" i="1" s="1"/>
  <c r="N29" i="1" s="1"/>
  <c r="F28" i="1"/>
  <c r="F30" i="1" s="1"/>
  <c r="F19" i="1"/>
  <c r="G19" i="1" s="1"/>
  <c r="H19" i="1" s="1"/>
  <c r="I19" i="1" s="1"/>
  <c r="J19" i="1" s="1"/>
  <c r="K19" i="1" s="1"/>
  <c r="L19" i="1" s="1"/>
  <c r="M19" i="1" s="1"/>
  <c r="N19" i="1" s="1"/>
  <c r="G16" i="1"/>
  <c r="H16" i="1" s="1"/>
  <c r="I16" i="1" s="1"/>
  <c r="J16" i="1" s="1"/>
  <c r="K16" i="1" s="1"/>
  <c r="L16" i="1" s="1"/>
  <c r="M16" i="1" s="1"/>
  <c r="N16" i="1" s="1"/>
  <c r="F12" i="1"/>
  <c r="G12" i="1" s="1"/>
  <c r="H12" i="1" s="1"/>
  <c r="I12" i="1" s="1"/>
  <c r="J12" i="1" s="1"/>
  <c r="K12" i="1" s="1"/>
  <c r="L12" i="1" s="1"/>
  <c r="M12" i="1" s="1"/>
  <c r="N12" i="1" s="1"/>
  <c r="E11" i="1"/>
  <c r="F11" i="1" s="1"/>
  <c r="G11" i="1" s="1"/>
  <c r="H11" i="1" s="1"/>
  <c r="I11" i="1" s="1"/>
  <c r="J11" i="1" s="1"/>
  <c r="K11" i="1" s="1"/>
  <c r="L11" i="1" s="1"/>
  <c r="M11" i="1" s="1"/>
  <c r="N11" i="1" s="1"/>
  <c r="E10" i="1"/>
  <c r="F10" i="1" s="1"/>
  <c r="G10" i="1" s="1"/>
  <c r="H10" i="1" s="1"/>
  <c r="I10" i="1" s="1"/>
  <c r="J10" i="1" s="1"/>
  <c r="K10" i="1" s="1"/>
  <c r="L10" i="1" s="1"/>
  <c r="M10" i="1" s="1"/>
  <c r="N10" i="1" s="1"/>
  <c r="K9" i="1"/>
  <c r="N13" i="1" l="1"/>
  <c r="N22" i="1" s="1"/>
  <c r="E18" i="1"/>
  <c r="N32" i="1"/>
  <c r="J17" i="1"/>
  <c r="K17" i="1" s="1"/>
  <c r="L17" i="1" s="1"/>
  <c r="M17" i="1" s="1"/>
  <c r="N17" i="1" s="1"/>
  <c r="G28" i="1"/>
  <c r="F18" i="1"/>
  <c r="H18" i="1"/>
  <c r="J18" i="1"/>
  <c r="L18" i="1"/>
  <c r="N18" i="1"/>
  <c r="G13" i="1"/>
  <c r="I13" i="1"/>
  <c r="K13" i="1"/>
  <c r="M13" i="1"/>
  <c r="G18" i="1"/>
  <c r="I18" i="1"/>
  <c r="K18" i="1"/>
  <c r="M18" i="1"/>
  <c r="E13" i="1"/>
  <c r="F13" i="1"/>
  <c r="H13" i="1"/>
  <c r="J13" i="1"/>
  <c r="L13" i="1"/>
  <c r="N23" i="1" l="1"/>
  <c r="N24" i="1"/>
  <c r="J32" i="1"/>
  <c r="J24" i="1"/>
  <c r="J22" i="1"/>
  <c r="M22" i="1"/>
  <c r="M32" i="1"/>
  <c r="M24" i="1"/>
  <c r="F32" i="1"/>
  <c r="F24" i="1"/>
  <c r="F22" i="1"/>
  <c r="I22" i="1"/>
  <c r="I32" i="1"/>
  <c r="I24" i="1"/>
  <c r="L32" i="1"/>
  <c r="L24" i="1"/>
  <c r="L22" i="1"/>
  <c r="H32" i="1"/>
  <c r="H24" i="1"/>
  <c r="H22" i="1"/>
  <c r="E22" i="1"/>
  <c r="E32" i="1"/>
  <c r="E24" i="1"/>
  <c r="K22" i="1"/>
  <c r="K32" i="1"/>
  <c r="K24" i="1"/>
  <c r="G22" i="1"/>
  <c r="G32" i="1"/>
  <c r="G24" i="1"/>
  <c r="H28" i="1"/>
  <c r="G30" i="1"/>
  <c r="J23" i="1"/>
  <c r="F23" i="1"/>
  <c r="M23" i="1"/>
  <c r="I23" i="1"/>
  <c r="L23" i="1"/>
  <c r="H23" i="1"/>
  <c r="E23" i="1"/>
  <c r="K23" i="1"/>
  <c r="G23" i="1"/>
  <c r="E35" i="1" l="1"/>
  <c r="H35" i="1"/>
  <c r="G35" i="1"/>
  <c r="F35" i="1"/>
  <c r="I28" i="1"/>
  <c r="I35" i="1" s="1"/>
  <c r="H30" i="1"/>
  <c r="J28" i="1" l="1"/>
  <c r="J35" i="1" s="1"/>
  <c r="I30" i="1"/>
  <c r="K28" i="1" l="1"/>
  <c r="K35" i="1" s="1"/>
  <c r="J30" i="1"/>
  <c r="L28" i="1" l="1"/>
  <c r="L35" i="1" s="1"/>
  <c r="K30" i="1"/>
  <c r="M28" i="1" l="1"/>
  <c r="M35" i="1" s="1"/>
  <c r="L30" i="1"/>
  <c r="N28" i="1" l="1"/>
  <c r="N35" i="1" s="1"/>
  <c r="M30" i="1"/>
  <c r="N30" i="1" l="1"/>
</calcChain>
</file>

<file path=xl/comments1.xml><?xml version="1.0" encoding="utf-8"?>
<comments xmlns="http://schemas.openxmlformats.org/spreadsheetml/2006/main">
  <authors>
    <author>Author</author>
  </authors>
  <commentList>
    <comment ref="B10" authorId="0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charset val="1"/>
          </rPr>
          <t xml:space="preserve">
WE CONSIDER THE ASSUMPTION OF TAKING ONLY FLAT CHARGE
</t>
        </r>
      </text>
    </comment>
  </commentList>
</comments>
</file>

<file path=xl/sharedStrings.xml><?xml version="1.0" encoding="utf-8"?>
<sst xmlns="http://schemas.openxmlformats.org/spreadsheetml/2006/main" count="96" uniqueCount="52">
  <si>
    <t>INCREMENTAL CASH FLOWS:-</t>
  </si>
  <si>
    <t>SR .NO</t>
  </si>
  <si>
    <t xml:space="preserve">TYPE OF INVESTMENT </t>
  </si>
  <si>
    <t xml:space="preserve">YEAR 1 </t>
  </si>
  <si>
    <t xml:space="preserve">YEAR 2 </t>
  </si>
  <si>
    <t>YEAR 3</t>
  </si>
  <si>
    <t xml:space="preserve">YEAR 4 </t>
  </si>
  <si>
    <t xml:space="preserve">YEAR 5 </t>
  </si>
  <si>
    <t xml:space="preserve">YEAR 6 </t>
  </si>
  <si>
    <t>YEAR7</t>
  </si>
  <si>
    <t>YEAR8</t>
  </si>
  <si>
    <t>YEAR9</t>
  </si>
  <si>
    <t>YEAR 10</t>
  </si>
  <si>
    <t>Sales(revenues)</t>
  </si>
  <si>
    <t>a</t>
  </si>
  <si>
    <t>from russia and us</t>
  </si>
  <si>
    <t>Expenses</t>
  </si>
  <si>
    <t>from new plan</t>
  </si>
  <si>
    <t>b</t>
  </si>
  <si>
    <t xml:space="preserve"> from international</t>
  </si>
  <si>
    <t>*Introduction expenses</t>
  </si>
  <si>
    <t>RnD expenses</t>
  </si>
  <si>
    <t>introductory costs</t>
  </si>
  <si>
    <t>new participant costs</t>
  </si>
  <si>
    <t>advertising expenses</t>
  </si>
  <si>
    <t>*operating costs</t>
  </si>
  <si>
    <t>working capital</t>
  </si>
  <si>
    <t>c</t>
  </si>
  <si>
    <t>inventory</t>
  </si>
  <si>
    <t>accounts recievable</t>
  </si>
  <si>
    <t>accounts payable</t>
  </si>
  <si>
    <t xml:space="preserve">*services </t>
  </si>
  <si>
    <t>server costs</t>
  </si>
  <si>
    <t>G n A expenses</t>
  </si>
  <si>
    <t>*Platform cost</t>
  </si>
  <si>
    <t>Tax amount</t>
  </si>
  <si>
    <t xml:space="preserve">IATCF - </t>
  </si>
  <si>
    <t>AMT TAKEN IN MILLIONS</t>
  </si>
  <si>
    <t>Enitire firm</t>
  </si>
  <si>
    <t>new project</t>
  </si>
  <si>
    <t>total</t>
  </si>
  <si>
    <t>TOTAL</t>
  </si>
  <si>
    <t>we calculate npv by taking the discount rate as 11%</t>
  </si>
  <si>
    <t>Cahflow</t>
  </si>
  <si>
    <t>discount function</t>
  </si>
  <si>
    <t>present value of cash flow</t>
  </si>
  <si>
    <t xml:space="preserve">NPV is </t>
  </si>
  <si>
    <t>Npv of the firm is 213043.7</t>
  </si>
  <si>
    <t xml:space="preserve">thus irr of the project is </t>
  </si>
  <si>
    <t>Calculating npv profile would require the following information:-</t>
  </si>
  <si>
    <t>discount rate</t>
  </si>
  <si>
    <t>npv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</si>
</sst>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1"/>
      <color theme="1"/>
      <name val="Arial Black"/>
      <family val="2"/>
    </font>
    <font>
      <sz val="11"/>
      <color theme="1"/>
      <name val="Arial Rounded MT Bold"/>
      <family val="2"/>
    </font>
    <font>
      <sz val="9"/>
      <color indexed="81"/>
      <name val="Tahoma"/>
      <charset val="1"/>
    </font>
    <font>
      <b/>
      <sz val="9"/>
      <color indexed="81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3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0" fontId="0" fillId="0" borderId="0" xfId="0" applyAlignment="1">
      <alignment horizontal="right"/>
    </xf>
    <xf numFmtId="0" fontId="2" fillId="0" borderId="0" xfId="0" applyFont="1"/>
    <xf numFmtId="0" fontId="2" fillId="2" borderId="0" xfId="0" applyFont="1" applyFill="1"/>
    <xf numFmtId="0" fontId="0" fillId="2" borderId="0" xfId="0" applyFill="1"/>
    <xf numFmtId="0" fontId="0" fillId="0" borderId="0" xfId="0" applyFill="1"/>
    <xf numFmtId="0" fontId="2" fillId="0" borderId="0" xfId="0" applyFont="1" applyFill="1"/>
    <xf numFmtId="0" fontId="0" fillId="3" borderId="0" xfId="0" applyFill="1"/>
    <xf numFmtId="0" fontId="1" fillId="4" borderId="0" xfId="0" applyFont="1" applyFill="1"/>
    <xf numFmtId="0" fontId="0" fillId="4" borderId="0" xfId="0" applyFill="1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I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Sheet1!$B$35</c:f>
              <c:strCache>
                <c:ptCount val="1"/>
                <c:pt idx="0">
                  <c:v>IATCF - </c:v>
                </c:pt>
              </c:strCache>
            </c:strRef>
          </c:tx>
          <c:invertIfNegative val="0"/>
          <c:val>
            <c:numRef>
              <c:f>Sheet1!$C$35:$N$35</c:f>
              <c:numCache>
                <c:formatCode>General</c:formatCode>
                <c:ptCount val="12"/>
                <c:pt idx="2">
                  <c:v>3524.3720000000008</c:v>
                </c:pt>
                <c:pt idx="3">
                  <c:v>8203.956900000001</c:v>
                </c:pt>
                <c:pt idx="4">
                  <c:v>8993.1394650000038</c:v>
                </c:pt>
                <c:pt idx="5">
                  <c:v>9847.1923502500031</c:v>
                </c:pt>
                <c:pt idx="6">
                  <c:v>10772.131431362504</c:v>
                </c:pt>
                <c:pt idx="7">
                  <c:v>11774.54900319463</c:v>
                </c:pt>
                <c:pt idx="8">
                  <c:v>12861.670020748163</c:v>
                </c:pt>
                <c:pt idx="9">
                  <c:v>14041.413881343658</c:v>
                </c:pt>
                <c:pt idx="10">
                  <c:v>15322.462296908558</c:v>
                </c:pt>
                <c:pt idx="11">
                  <c:v>16714.333859735609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1688064"/>
        <c:axId val="41034496"/>
      </c:barChart>
      <c:catAx>
        <c:axId val="41688064"/>
        <c:scaling>
          <c:orientation val="minMax"/>
        </c:scaling>
        <c:delete val="0"/>
        <c:axPos val="l"/>
        <c:majorTickMark val="out"/>
        <c:minorTickMark val="none"/>
        <c:tickLblPos val="nextTo"/>
        <c:crossAx val="41034496"/>
        <c:crosses val="autoZero"/>
        <c:auto val="1"/>
        <c:lblAlgn val="ctr"/>
        <c:lblOffset val="100"/>
        <c:noMultiLvlLbl val="0"/>
      </c:catAx>
      <c:valAx>
        <c:axId val="41034496"/>
        <c:scaling>
          <c:orientation val="minMax"/>
        </c:scaling>
        <c:delete val="0"/>
        <c:axPos val="b"/>
        <c:majorGridlines/>
        <c:numFmt formatCode="General" sourceLinked="1"/>
        <c:majorTickMark val="out"/>
        <c:minorTickMark val="none"/>
        <c:tickLblPos val="nextTo"/>
        <c:crossAx val="4168806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I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6874241135370543"/>
          <c:y val="3.1908599660336573E-2"/>
          <c:w val="0.73127471566054247"/>
          <c:h val="0.86965660542432199"/>
        </c:manualLayout>
      </c:layout>
      <c:lineChart>
        <c:grouping val="stacked"/>
        <c:varyColors val="0"/>
        <c:ser>
          <c:idx val="0"/>
          <c:order val="0"/>
          <c:tx>
            <c:strRef>
              <c:f>Sheet2!$B$46</c:f>
              <c:strCache>
                <c:ptCount val="1"/>
                <c:pt idx="0">
                  <c:v>discount rate</c:v>
                </c:pt>
              </c:strCache>
            </c:strRef>
          </c:tx>
          <c:marker>
            <c:symbol val="none"/>
          </c:marker>
          <c:val>
            <c:numRef>
              <c:f>Sheet2!$C$46:$M$46</c:f>
              <c:numCache>
                <c:formatCode>General</c:formatCode>
                <c:ptCount val="11"/>
                <c:pt idx="1">
                  <c:v>0.09</c:v>
                </c:pt>
                <c:pt idx="2">
                  <c:v>9.9999999999999992E-2</c:v>
                </c:pt>
                <c:pt idx="3">
                  <c:v>0.10999999999999999</c:v>
                </c:pt>
                <c:pt idx="4">
                  <c:v>0.11999999999999998</c:v>
                </c:pt>
                <c:pt idx="5">
                  <c:v>0.12999999999999998</c:v>
                </c:pt>
                <c:pt idx="6">
                  <c:v>0.13999999999999999</c:v>
                </c:pt>
                <c:pt idx="7">
                  <c:v>0.15</c:v>
                </c:pt>
                <c:pt idx="8">
                  <c:v>0.16</c:v>
                </c:pt>
                <c:pt idx="9">
                  <c:v>0.17</c:v>
                </c:pt>
                <c:pt idx="10">
                  <c:v>0.18000000000000002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Sheet2!$B$47</c:f>
              <c:strCache>
                <c:ptCount val="1"/>
                <c:pt idx="0">
                  <c:v>npv</c:v>
                </c:pt>
              </c:strCache>
            </c:strRef>
          </c:tx>
          <c:marker>
            <c:symbol val="none"/>
          </c:marker>
          <c:val>
            <c:numRef>
              <c:f>Sheet2!$C$47:$M$47</c:f>
              <c:numCache>
                <c:formatCode>General</c:formatCode>
                <c:ptCount val="11"/>
                <c:pt idx="1">
                  <c:v>317.19348000000008</c:v>
                </c:pt>
                <c:pt idx="2">
                  <c:v>820.39569000000006</c:v>
                </c:pt>
                <c:pt idx="3">
                  <c:v>989.24534115000029</c:v>
                </c:pt>
                <c:pt idx="4">
                  <c:v>1181.6630820300002</c:v>
                </c:pt>
                <c:pt idx="5">
                  <c:v>1400.3770860771253</c:v>
                </c:pt>
                <c:pt idx="6">
                  <c:v>1648.4368604472481</c:v>
                </c:pt>
                <c:pt idx="7">
                  <c:v>1929.2505031122244</c:v>
                </c:pt>
                <c:pt idx="8">
                  <c:v>2246.6262210149853</c:v>
                </c:pt>
                <c:pt idx="9">
                  <c:v>2604.818590474455</c:v>
                </c:pt>
                <c:pt idx="10">
                  <c:v>3008.5800947524099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4045696"/>
        <c:axId val="134047232"/>
      </c:lineChart>
      <c:catAx>
        <c:axId val="134045696"/>
        <c:scaling>
          <c:orientation val="minMax"/>
        </c:scaling>
        <c:delete val="0"/>
        <c:axPos val="b"/>
        <c:majorTickMark val="out"/>
        <c:minorTickMark val="none"/>
        <c:tickLblPos val="nextTo"/>
        <c:crossAx val="134047232"/>
        <c:crosses val="autoZero"/>
        <c:auto val="1"/>
        <c:lblAlgn val="ctr"/>
        <c:lblOffset val="100"/>
        <c:noMultiLvlLbl val="0"/>
      </c:catAx>
      <c:valAx>
        <c:axId val="13404723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34045696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/>
      <c:overlay val="0"/>
    </c:legend>
    <c:plotVisOnly val="1"/>
    <c:dispBlanksAs val="zero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533400</xdr:colOff>
      <xdr:row>22</xdr:row>
      <xdr:rowOff>133350</xdr:rowOff>
    </xdr:from>
    <xdr:to>
      <xdr:col>22</xdr:col>
      <xdr:colOff>95250</xdr:colOff>
      <xdr:row>35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523874</xdr:colOff>
      <xdr:row>42</xdr:row>
      <xdr:rowOff>0</xdr:rowOff>
    </xdr:from>
    <xdr:to>
      <xdr:col>19</xdr:col>
      <xdr:colOff>304799</xdr:colOff>
      <xdr:row>54</xdr:row>
      <xdr:rowOff>142875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N35"/>
  <sheetViews>
    <sheetView topLeftCell="A2" workbookViewId="0">
      <selection activeCell="A10" sqref="A10"/>
    </sheetView>
  </sheetViews>
  <sheetFormatPr defaultRowHeight="15" x14ac:dyDescent="0.25"/>
  <sheetData>
    <row r="1" spans="1:14" ht="18.75" x14ac:dyDescent="0.4">
      <c r="H1" s="1" t="s">
        <v>0</v>
      </c>
    </row>
    <row r="3" spans="1:14" x14ac:dyDescent="0.25">
      <c r="E3">
        <v>45</v>
      </c>
      <c r="F3">
        <v>30</v>
      </c>
    </row>
    <row r="6" spans="1:14" x14ac:dyDescent="0.25">
      <c r="E6" t="s">
        <v>37</v>
      </c>
    </row>
    <row r="7" spans="1:14" x14ac:dyDescent="0.25">
      <c r="A7" t="s">
        <v>1</v>
      </c>
      <c r="B7" t="s">
        <v>2</v>
      </c>
      <c r="E7" t="s">
        <v>3</v>
      </c>
      <c r="F7" t="s">
        <v>4</v>
      </c>
      <c r="G7" t="s">
        <v>5</v>
      </c>
      <c r="H7" t="s">
        <v>6</v>
      </c>
      <c r="I7" t="s">
        <v>7</v>
      </c>
      <c r="J7" t="s">
        <v>8</v>
      </c>
      <c r="K7" t="s">
        <v>9</v>
      </c>
      <c r="L7" t="s">
        <v>10</v>
      </c>
      <c r="M7" t="s">
        <v>11</v>
      </c>
      <c r="N7" t="s">
        <v>12</v>
      </c>
    </row>
    <row r="9" spans="1:14" s="5" customFormat="1" x14ac:dyDescent="0.25">
      <c r="A9" s="5">
        <v>1</v>
      </c>
      <c r="B9" s="4" t="s">
        <v>13</v>
      </c>
      <c r="K9" s="5">
        <f>1+K8</f>
        <v>1</v>
      </c>
    </row>
    <row r="10" spans="1:14" x14ac:dyDescent="0.25">
      <c r="A10" s="2" t="s">
        <v>14</v>
      </c>
      <c r="B10" t="s">
        <v>15</v>
      </c>
      <c r="E10">
        <f>1.05*E3*100</f>
        <v>4725</v>
      </c>
      <c r="F10">
        <f>1.05*E10</f>
        <v>4961.25</v>
      </c>
      <c r="G10">
        <f t="shared" ref="G10:N10" si="0">1.05*F10</f>
        <v>5209.3125</v>
      </c>
      <c r="H10">
        <f t="shared" si="0"/>
        <v>5469.7781249999998</v>
      </c>
      <c r="I10">
        <f t="shared" si="0"/>
        <v>5743.2670312500004</v>
      </c>
      <c r="J10">
        <f t="shared" si="0"/>
        <v>6030.4303828125003</v>
      </c>
      <c r="K10">
        <f t="shared" si="0"/>
        <v>6331.9519019531253</v>
      </c>
      <c r="L10">
        <f t="shared" si="0"/>
        <v>6648.5494970507816</v>
      </c>
      <c r="M10">
        <f t="shared" si="0"/>
        <v>6980.9769719033211</v>
      </c>
      <c r="N10">
        <f t="shared" si="0"/>
        <v>7330.0258204984875</v>
      </c>
    </row>
    <row r="11" spans="1:14" x14ac:dyDescent="0.25">
      <c r="A11" t="s">
        <v>18</v>
      </c>
      <c r="B11" t="s">
        <v>19</v>
      </c>
      <c r="E11">
        <f>(1.08^2)*F3*100</f>
        <v>3499.2000000000003</v>
      </c>
      <c r="F11">
        <f>1.1*E11</f>
        <v>3849.1200000000008</v>
      </c>
      <c r="G11">
        <f t="shared" ref="G11:N11" si="1">1.1*F11</f>
        <v>4234.0320000000011</v>
      </c>
      <c r="H11">
        <f t="shared" si="1"/>
        <v>4657.4352000000017</v>
      </c>
      <c r="I11">
        <f t="shared" si="1"/>
        <v>5123.1787200000026</v>
      </c>
      <c r="J11">
        <f t="shared" si="1"/>
        <v>5635.4965920000031</v>
      </c>
      <c r="K11">
        <f t="shared" si="1"/>
        <v>6199.046251200004</v>
      </c>
      <c r="L11">
        <f t="shared" si="1"/>
        <v>6818.9508763200047</v>
      </c>
      <c r="M11">
        <f t="shared" si="1"/>
        <v>7500.8459639520061</v>
      </c>
      <c r="N11">
        <f t="shared" si="1"/>
        <v>8250.9305603472076</v>
      </c>
    </row>
    <row r="12" spans="1:14" x14ac:dyDescent="0.25">
      <c r="B12" t="s">
        <v>17</v>
      </c>
      <c r="E12">
        <v>5</v>
      </c>
      <c r="F12">
        <f>5*(1.09)*100</f>
        <v>545</v>
      </c>
      <c r="G12">
        <f>1.09*F12</f>
        <v>594.05000000000007</v>
      </c>
      <c r="H12">
        <f t="shared" ref="H12:N12" si="2">1.09*G12</f>
        <v>647.51450000000011</v>
      </c>
      <c r="I12">
        <f t="shared" si="2"/>
        <v>705.7908050000002</v>
      </c>
      <c r="J12">
        <f t="shared" si="2"/>
        <v>769.31197745000031</v>
      </c>
      <c r="K12">
        <f t="shared" si="2"/>
        <v>838.55005542050037</v>
      </c>
      <c r="L12">
        <f t="shared" si="2"/>
        <v>914.01956040834546</v>
      </c>
      <c r="M12">
        <f t="shared" si="2"/>
        <v>996.28132084509662</v>
      </c>
      <c r="N12">
        <f t="shared" si="2"/>
        <v>1085.9466397211554</v>
      </c>
    </row>
    <row r="13" spans="1:14" x14ac:dyDescent="0.25">
      <c r="B13" t="s">
        <v>41</v>
      </c>
      <c r="E13">
        <f>SUM(E10:E12)</f>
        <v>8229.2000000000007</v>
      </c>
      <c r="F13">
        <f t="shared" ref="F13:N13" si="3">SUM(F10:F12)</f>
        <v>9355.3700000000008</v>
      </c>
      <c r="G13">
        <f t="shared" si="3"/>
        <v>10037.3945</v>
      </c>
      <c r="H13">
        <f t="shared" si="3"/>
        <v>10774.727825</v>
      </c>
      <c r="I13">
        <f t="shared" si="3"/>
        <v>11572.236556250004</v>
      </c>
      <c r="J13">
        <f t="shared" si="3"/>
        <v>12435.238952262505</v>
      </c>
      <c r="K13">
        <f t="shared" si="3"/>
        <v>13369.548208573631</v>
      </c>
      <c r="L13">
        <f t="shared" si="3"/>
        <v>14381.519933779131</v>
      </c>
      <c r="M13">
        <f t="shared" si="3"/>
        <v>15478.104256700424</v>
      </c>
      <c r="N13">
        <f t="shared" si="3"/>
        <v>16666.90302056685</v>
      </c>
    </row>
    <row r="14" spans="1:14" s="5" customFormat="1" x14ac:dyDescent="0.25">
      <c r="A14" s="5">
        <v>2</v>
      </c>
      <c r="B14" s="4" t="s">
        <v>16</v>
      </c>
    </row>
    <row r="15" spans="1:14" x14ac:dyDescent="0.25">
      <c r="B15" t="s">
        <v>20</v>
      </c>
    </row>
    <row r="16" spans="1:14" x14ac:dyDescent="0.25">
      <c r="B16" t="s">
        <v>21</v>
      </c>
      <c r="E16">
        <v>-150</v>
      </c>
      <c r="F16">
        <v>0</v>
      </c>
      <c r="G16">
        <f>F16</f>
        <v>0</v>
      </c>
      <c r="H16">
        <f t="shared" ref="H16:N16" si="4">G16</f>
        <v>0</v>
      </c>
      <c r="I16">
        <f t="shared" si="4"/>
        <v>0</v>
      </c>
      <c r="J16">
        <f t="shared" si="4"/>
        <v>0</v>
      </c>
      <c r="K16">
        <f t="shared" si="4"/>
        <v>0</v>
      </c>
      <c r="L16">
        <f t="shared" si="4"/>
        <v>0</v>
      </c>
      <c r="M16">
        <f t="shared" si="4"/>
        <v>0</v>
      </c>
      <c r="N16">
        <f t="shared" si="4"/>
        <v>0</v>
      </c>
    </row>
    <row r="17" spans="1:14" x14ac:dyDescent="0.25">
      <c r="B17" t="s">
        <v>22</v>
      </c>
      <c r="E17">
        <v>-1000</v>
      </c>
      <c r="F17">
        <f>($E17-(E17*0.05))</f>
        <v>-950</v>
      </c>
      <c r="G17">
        <f>(F17-($E17*0.05))</f>
        <v>-900</v>
      </c>
      <c r="H17">
        <f t="shared" ref="H17:N17" si="5">(G17-($E17*0.05))</f>
        <v>-850</v>
      </c>
      <c r="I17">
        <f t="shared" si="5"/>
        <v>-800</v>
      </c>
      <c r="J17">
        <f t="shared" si="5"/>
        <v>-750</v>
      </c>
      <c r="K17">
        <f t="shared" si="5"/>
        <v>-700</v>
      </c>
      <c r="L17">
        <f t="shared" si="5"/>
        <v>-650</v>
      </c>
      <c r="M17">
        <f t="shared" si="5"/>
        <v>-600</v>
      </c>
      <c r="N17">
        <f t="shared" si="5"/>
        <v>-550</v>
      </c>
    </row>
    <row r="18" spans="1:14" x14ac:dyDescent="0.25">
      <c r="B18" t="s">
        <v>23</v>
      </c>
      <c r="E18">
        <f>-(48*E11/100)</f>
        <v>-1679.616</v>
      </c>
      <c r="F18">
        <f t="shared" ref="F18:N18" si="6">48*F11/100</f>
        <v>1847.5776000000003</v>
      </c>
      <c r="G18">
        <f t="shared" si="6"/>
        <v>2032.3353600000005</v>
      </c>
      <c r="H18">
        <f t="shared" si="6"/>
        <v>2235.5688960000007</v>
      </c>
      <c r="I18">
        <f t="shared" si="6"/>
        <v>2459.1257856000011</v>
      </c>
      <c r="J18">
        <f t="shared" si="6"/>
        <v>2705.0383641600015</v>
      </c>
      <c r="K18">
        <f t="shared" si="6"/>
        <v>2975.542200576002</v>
      </c>
      <c r="L18">
        <f t="shared" si="6"/>
        <v>3273.0964206336021</v>
      </c>
      <c r="M18">
        <f t="shared" si="6"/>
        <v>3600.4060626969626</v>
      </c>
      <c r="N18">
        <f t="shared" si="6"/>
        <v>3960.4466689666592</v>
      </c>
    </row>
    <row r="19" spans="1:14" x14ac:dyDescent="0.25">
      <c r="B19" t="s">
        <v>24</v>
      </c>
      <c r="E19">
        <f>-(500)</f>
        <v>-500</v>
      </c>
      <c r="F19">
        <f>1.05*E19</f>
        <v>-525</v>
      </c>
      <c r="G19">
        <f t="shared" ref="G19:N19" si="7">1.05*F19</f>
        <v>-551.25</v>
      </c>
      <c r="H19">
        <f t="shared" si="7"/>
        <v>-578.8125</v>
      </c>
      <c r="I19">
        <f t="shared" si="7"/>
        <v>-607.75312500000007</v>
      </c>
      <c r="J19">
        <f t="shared" si="7"/>
        <v>-638.14078125000015</v>
      </c>
      <c r="K19">
        <f t="shared" si="7"/>
        <v>-670.04782031250022</v>
      </c>
      <c r="L19">
        <f t="shared" si="7"/>
        <v>-703.55021132812522</v>
      </c>
      <c r="M19">
        <f t="shared" si="7"/>
        <v>-738.72772189453156</v>
      </c>
      <c r="N19">
        <f t="shared" si="7"/>
        <v>-775.66410798925813</v>
      </c>
    </row>
    <row r="20" spans="1:14" x14ac:dyDescent="0.25">
      <c r="B20" t="s">
        <v>25</v>
      </c>
    </row>
    <row r="21" spans="1:14" x14ac:dyDescent="0.25">
      <c r="B21" t="s">
        <v>26</v>
      </c>
    </row>
    <row r="22" spans="1:14" x14ac:dyDescent="0.25">
      <c r="A22" t="s">
        <v>14</v>
      </c>
      <c r="B22" t="s">
        <v>28</v>
      </c>
      <c r="E22">
        <f>-0.1*E13</f>
        <v>-822.92000000000007</v>
      </c>
      <c r="F22">
        <f t="shared" ref="F22:N22" si="8">-0.1*F13</f>
        <v>-935.53700000000015</v>
      </c>
      <c r="G22">
        <f t="shared" si="8"/>
        <v>-1003.73945</v>
      </c>
      <c r="H22">
        <f t="shared" si="8"/>
        <v>-1077.4727825</v>
      </c>
      <c r="I22">
        <f t="shared" si="8"/>
        <v>-1157.2236556250004</v>
      </c>
      <c r="J22">
        <f t="shared" si="8"/>
        <v>-1243.5238952262507</v>
      </c>
      <c r="K22">
        <f t="shared" si="8"/>
        <v>-1336.9548208573633</v>
      </c>
      <c r="L22">
        <f t="shared" si="8"/>
        <v>-1438.1519933779132</v>
      </c>
      <c r="M22">
        <f t="shared" si="8"/>
        <v>-1547.8104256700426</v>
      </c>
      <c r="N22">
        <f t="shared" si="8"/>
        <v>-1666.6903020566851</v>
      </c>
    </row>
    <row r="23" spans="1:14" x14ac:dyDescent="0.25">
      <c r="A23" t="s">
        <v>18</v>
      </c>
      <c r="B23" t="s">
        <v>29</v>
      </c>
      <c r="E23">
        <f>(0.05*E13)</f>
        <v>411.46000000000004</v>
      </c>
      <c r="F23">
        <f t="shared" ref="F23:N23" si="9">(0.05*F13)</f>
        <v>467.76850000000007</v>
      </c>
      <c r="G23">
        <f t="shared" si="9"/>
        <v>501.86972500000002</v>
      </c>
      <c r="H23">
        <f t="shared" si="9"/>
        <v>538.73639125</v>
      </c>
      <c r="I23">
        <f t="shared" si="9"/>
        <v>578.61182781250022</v>
      </c>
      <c r="J23">
        <f t="shared" si="9"/>
        <v>621.76194761312536</v>
      </c>
      <c r="K23">
        <f t="shared" si="9"/>
        <v>668.47741042868165</v>
      </c>
      <c r="L23">
        <f t="shared" si="9"/>
        <v>719.07599668895659</v>
      </c>
      <c r="M23">
        <f t="shared" si="9"/>
        <v>773.9052128350213</v>
      </c>
      <c r="N23">
        <f t="shared" si="9"/>
        <v>833.34515102834257</v>
      </c>
    </row>
    <row r="24" spans="1:14" x14ac:dyDescent="0.25">
      <c r="A24" t="s">
        <v>27</v>
      </c>
      <c r="B24" t="s">
        <v>30</v>
      </c>
      <c r="E24">
        <f>-0.06*E13</f>
        <v>-493.75200000000001</v>
      </c>
      <c r="F24">
        <f t="shared" ref="F24:N24" si="10">-0.06*F13</f>
        <v>-561.32220000000007</v>
      </c>
      <c r="G24">
        <f t="shared" si="10"/>
        <v>-602.24366999999995</v>
      </c>
      <c r="H24">
        <f t="shared" si="10"/>
        <v>-646.48366950000002</v>
      </c>
      <c r="I24">
        <f t="shared" si="10"/>
        <v>-694.33419337500015</v>
      </c>
      <c r="J24">
        <f t="shared" si="10"/>
        <v>-746.11433713575025</v>
      </c>
      <c r="K24">
        <f t="shared" si="10"/>
        <v>-802.17289251441787</v>
      </c>
      <c r="L24">
        <f t="shared" si="10"/>
        <v>-862.89119602674782</v>
      </c>
      <c r="M24">
        <f t="shared" si="10"/>
        <v>-928.68625540202538</v>
      </c>
      <c r="N24">
        <f t="shared" si="10"/>
        <v>-1000.0141812340109</v>
      </c>
    </row>
    <row r="25" spans="1:14" x14ac:dyDescent="0.25">
      <c r="B25" t="s">
        <v>31</v>
      </c>
      <c r="F25">
        <f>-0.06*F14</f>
        <v>0</v>
      </c>
    </row>
    <row r="26" spans="1:14" x14ac:dyDescent="0.25">
      <c r="B26" t="s">
        <v>32</v>
      </c>
    </row>
    <row r="27" spans="1:14" x14ac:dyDescent="0.25">
      <c r="B27" t="s">
        <v>33</v>
      </c>
    </row>
    <row r="28" spans="1:14" x14ac:dyDescent="0.25">
      <c r="B28" t="s">
        <v>38</v>
      </c>
      <c r="E28">
        <v>-400</v>
      </c>
      <c r="F28">
        <f>1.05*E28</f>
        <v>-420</v>
      </c>
      <c r="G28">
        <f t="shared" ref="G28:N28" si="11">1.05*F28</f>
        <v>-441</v>
      </c>
      <c r="H28">
        <f t="shared" si="11"/>
        <v>-463.05</v>
      </c>
      <c r="I28">
        <f t="shared" si="11"/>
        <v>-486.20250000000004</v>
      </c>
      <c r="J28">
        <f t="shared" si="11"/>
        <v>-510.51262500000007</v>
      </c>
      <c r="K28">
        <f t="shared" si="11"/>
        <v>-536.03825625000013</v>
      </c>
      <c r="L28">
        <f t="shared" si="11"/>
        <v>-562.84016906250019</v>
      </c>
      <c r="M28">
        <f t="shared" si="11"/>
        <v>-590.98217751562527</v>
      </c>
      <c r="N28">
        <f t="shared" si="11"/>
        <v>-620.53128639140652</v>
      </c>
    </row>
    <row r="29" spans="1:14" x14ac:dyDescent="0.25">
      <c r="B29" t="s">
        <v>39</v>
      </c>
      <c r="E29">
        <v>-40</v>
      </c>
      <c r="F29">
        <f>1.1*E29</f>
        <v>-44</v>
      </c>
      <c r="G29">
        <f t="shared" ref="G29:N29" si="12">1.1*F29</f>
        <v>-48.400000000000006</v>
      </c>
      <c r="H29">
        <f t="shared" si="12"/>
        <v>-53.240000000000009</v>
      </c>
      <c r="I29">
        <f t="shared" si="12"/>
        <v>-58.564000000000014</v>
      </c>
      <c r="J29">
        <f t="shared" si="12"/>
        <v>-64.420400000000015</v>
      </c>
      <c r="K29">
        <f t="shared" si="12"/>
        <v>-70.862440000000021</v>
      </c>
      <c r="L29">
        <f t="shared" si="12"/>
        <v>-77.948684000000029</v>
      </c>
      <c r="M29">
        <f t="shared" si="12"/>
        <v>-85.743552400000041</v>
      </c>
      <c r="N29">
        <f t="shared" si="12"/>
        <v>-94.317907640000058</v>
      </c>
    </row>
    <row r="30" spans="1:14" x14ac:dyDescent="0.25">
      <c r="B30" t="s">
        <v>40</v>
      </c>
      <c r="E30">
        <f>SUM(E28:E29)</f>
        <v>-440</v>
      </c>
      <c r="F30">
        <f>SUM(F28:F29)</f>
        <v>-464</v>
      </c>
      <c r="G30">
        <f t="shared" ref="G30:N30" si="13">SUM(G28:G29)</f>
        <v>-489.4</v>
      </c>
      <c r="H30">
        <f t="shared" si="13"/>
        <v>-516.29</v>
      </c>
      <c r="I30">
        <f t="shared" si="13"/>
        <v>-544.76650000000006</v>
      </c>
      <c r="J30">
        <f t="shared" si="13"/>
        <v>-574.93302500000004</v>
      </c>
      <c r="K30">
        <f t="shared" si="13"/>
        <v>-606.90069625000012</v>
      </c>
      <c r="L30">
        <f t="shared" si="13"/>
        <v>-640.78885306250027</v>
      </c>
      <c r="M30">
        <f t="shared" si="13"/>
        <v>-676.72572991562527</v>
      </c>
      <c r="N30">
        <f t="shared" si="13"/>
        <v>-714.84919403140657</v>
      </c>
    </row>
    <row r="31" spans="1:14" x14ac:dyDescent="0.25">
      <c r="B31" t="s">
        <v>34</v>
      </c>
      <c r="E31">
        <v>-30</v>
      </c>
      <c r="F31">
        <f>1.03*E31</f>
        <v>-30.900000000000002</v>
      </c>
      <c r="G31">
        <f t="shared" ref="G31:N31" si="14">1.03*F31</f>
        <v>-31.827000000000002</v>
      </c>
      <c r="H31">
        <f t="shared" si="14"/>
        <v>-32.78181</v>
      </c>
      <c r="I31">
        <f t="shared" si="14"/>
        <v>-33.765264299999998</v>
      </c>
      <c r="J31">
        <f t="shared" si="14"/>
        <v>-34.778222229000001</v>
      </c>
      <c r="K31">
        <f t="shared" si="14"/>
        <v>-35.821568895870001</v>
      </c>
      <c r="L31">
        <f t="shared" si="14"/>
        <v>-36.896215962746105</v>
      </c>
      <c r="M31">
        <f t="shared" si="14"/>
        <v>-38.003102441628492</v>
      </c>
      <c r="N31">
        <f t="shared" si="14"/>
        <v>-39.143195514877348</v>
      </c>
    </row>
    <row r="32" spans="1:14" s="6" customFormat="1" x14ac:dyDescent="0.25">
      <c r="A32" s="6">
        <v>3</v>
      </c>
      <c r="B32" s="7" t="s">
        <v>35</v>
      </c>
      <c r="E32" s="6">
        <f>-0.1*E13</f>
        <v>-822.92000000000007</v>
      </c>
      <c r="F32" s="6">
        <f t="shared" ref="F32:N32" si="15">-0.1*F13</f>
        <v>-935.53700000000015</v>
      </c>
      <c r="G32" s="6">
        <f t="shared" si="15"/>
        <v>-1003.73945</v>
      </c>
      <c r="H32" s="6">
        <f t="shared" si="15"/>
        <v>-1077.4727825</v>
      </c>
      <c r="I32" s="6">
        <f t="shared" si="15"/>
        <v>-1157.2236556250004</v>
      </c>
      <c r="J32" s="6">
        <f t="shared" si="15"/>
        <v>-1243.5238952262507</v>
      </c>
      <c r="K32" s="6">
        <f t="shared" si="15"/>
        <v>-1336.9548208573633</v>
      </c>
      <c r="L32" s="6">
        <f t="shared" si="15"/>
        <v>-1438.1519933779132</v>
      </c>
      <c r="M32" s="6">
        <f t="shared" si="15"/>
        <v>-1547.8104256700426</v>
      </c>
      <c r="N32" s="6">
        <f t="shared" si="15"/>
        <v>-1666.6903020566851</v>
      </c>
    </row>
    <row r="33" spans="1:14" x14ac:dyDescent="0.25">
      <c r="B33" s="3"/>
    </row>
    <row r="35" spans="1:14" x14ac:dyDescent="0.25">
      <c r="A35">
        <v>4</v>
      </c>
      <c r="B35" s="3" t="s">
        <v>36</v>
      </c>
      <c r="E35">
        <f>SUM(E13:E29)+E31</f>
        <v>3524.3720000000008</v>
      </c>
      <c r="F35">
        <f t="shared" ref="F35:N35" si="16">SUM(F13:F29)+F31</f>
        <v>8203.956900000001</v>
      </c>
      <c r="G35">
        <f t="shared" si="16"/>
        <v>8993.1394650000038</v>
      </c>
      <c r="H35">
        <f t="shared" si="16"/>
        <v>9847.1923502500031</v>
      </c>
      <c r="I35">
        <f t="shared" si="16"/>
        <v>10772.131431362504</v>
      </c>
      <c r="J35">
        <f t="shared" si="16"/>
        <v>11774.54900319463</v>
      </c>
      <c r="K35">
        <f t="shared" si="16"/>
        <v>12861.670020748163</v>
      </c>
      <c r="L35">
        <f t="shared" si="16"/>
        <v>14041.413881343658</v>
      </c>
      <c r="M35">
        <f t="shared" si="16"/>
        <v>15322.462296908558</v>
      </c>
      <c r="N35">
        <f t="shared" si="16"/>
        <v>16714.333859735609</v>
      </c>
    </row>
  </sheetData>
  <conditionalFormatting sqref="A13:XFD13">
    <cfRule type="dataBar" priority="3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{650FED78-28D1-4B18-A373-84F3ABAA3311}</x14:id>
        </ext>
      </extLst>
    </cfRule>
  </conditionalFormatting>
  <conditionalFormatting sqref="A32:XFD32">
    <cfRule type="dataBar" priority="1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{2BEF5AD0-5D6A-4919-B1C9-A4E5FC22DA3F}</x14:id>
        </ext>
      </extLst>
    </cfRule>
  </conditionalFormatting>
  <pageMargins left="0.7" right="0.7" top="0.75" bottom="0.75" header="0.3" footer="0.3"/>
  <pageSetup orientation="portrait" r:id="rId1"/>
  <drawing r:id="rId2"/>
  <legacyDrawing r:id="rId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650FED78-28D1-4B18-A373-84F3ABAA3311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A13:XFD13</xm:sqref>
        </x14:conditionalFormatting>
        <x14:conditionalFormatting xmlns:xm="http://schemas.microsoft.com/office/excel/2006/main">
          <x14:cfRule type="dataBar" id="{2BEF5AD0-5D6A-4919-B1C9-A4E5FC22DA3F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A32:XFD32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O47"/>
  <sheetViews>
    <sheetView tabSelected="1" topLeftCell="A31" workbookViewId="0">
      <selection activeCell="B46" sqref="B46:M47"/>
    </sheetView>
  </sheetViews>
  <sheetFormatPr defaultRowHeight="15" x14ac:dyDescent="0.25"/>
  <sheetData>
    <row r="3" spans="2:15" x14ac:dyDescent="0.25">
      <c r="B3" t="s">
        <v>1</v>
      </c>
      <c r="C3" t="s">
        <v>2</v>
      </c>
      <c r="F3" t="s">
        <v>3</v>
      </c>
      <c r="G3" t="s">
        <v>4</v>
      </c>
      <c r="H3" t="s">
        <v>5</v>
      </c>
      <c r="I3" t="s">
        <v>6</v>
      </c>
      <c r="J3" t="s">
        <v>7</v>
      </c>
      <c r="K3" t="s">
        <v>8</v>
      </c>
      <c r="L3" t="s">
        <v>9</v>
      </c>
      <c r="M3" t="s">
        <v>10</v>
      </c>
      <c r="N3" t="s">
        <v>11</v>
      </c>
      <c r="O3" t="s">
        <v>12</v>
      </c>
    </row>
    <row r="5" spans="2:15" x14ac:dyDescent="0.25">
      <c r="B5">
        <v>1</v>
      </c>
      <c r="C5" t="s">
        <v>13</v>
      </c>
      <c r="L5">
        <v>1</v>
      </c>
    </row>
    <row r="6" spans="2:15" x14ac:dyDescent="0.25">
      <c r="B6" t="s">
        <v>14</v>
      </c>
      <c r="C6" t="s">
        <v>15</v>
      </c>
      <c r="F6">
        <v>4725</v>
      </c>
      <c r="G6">
        <v>4961.25</v>
      </c>
      <c r="H6">
        <v>5209.3125</v>
      </c>
      <c r="I6">
        <v>5469.7781249999998</v>
      </c>
      <c r="J6">
        <v>5743.2670312500004</v>
      </c>
      <c r="K6">
        <v>6030.4303828125003</v>
      </c>
      <c r="L6">
        <v>6331.9519019531253</v>
      </c>
      <c r="M6">
        <v>6648.5494970507816</v>
      </c>
      <c r="N6">
        <v>6980.9769719033211</v>
      </c>
      <c r="O6">
        <v>7330.0258204984875</v>
      </c>
    </row>
    <row r="7" spans="2:15" x14ac:dyDescent="0.25">
      <c r="B7" t="s">
        <v>18</v>
      </c>
      <c r="C7" t="s">
        <v>19</v>
      </c>
      <c r="F7">
        <v>3499.2000000000003</v>
      </c>
      <c r="G7">
        <v>3849.1200000000008</v>
      </c>
      <c r="H7">
        <v>4234.0320000000011</v>
      </c>
      <c r="I7">
        <v>4657.4352000000017</v>
      </c>
      <c r="J7">
        <v>5123.1787200000026</v>
      </c>
      <c r="K7">
        <v>5635.4965920000031</v>
      </c>
      <c r="L7">
        <v>6199.046251200004</v>
      </c>
      <c r="M7">
        <v>6818.9508763200047</v>
      </c>
      <c r="N7">
        <v>7500.8459639520061</v>
      </c>
      <c r="O7">
        <v>8250.9305603472076</v>
      </c>
    </row>
    <row r="8" spans="2:15" x14ac:dyDescent="0.25">
      <c r="C8" t="s">
        <v>17</v>
      </c>
      <c r="F8">
        <v>5</v>
      </c>
      <c r="G8">
        <v>545</v>
      </c>
      <c r="H8">
        <v>594.05000000000007</v>
      </c>
      <c r="I8">
        <v>647.51450000000011</v>
      </c>
      <c r="J8">
        <v>705.7908050000002</v>
      </c>
      <c r="K8">
        <v>769.31197745000031</v>
      </c>
      <c r="L8">
        <v>838.55005542050037</v>
      </c>
      <c r="M8">
        <v>914.01956040834546</v>
      </c>
      <c r="N8">
        <v>996.28132084509662</v>
      </c>
      <c r="O8">
        <v>1085.9466397211554</v>
      </c>
    </row>
    <row r="9" spans="2:15" x14ac:dyDescent="0.25">
      <c r="C9" t="s">
        <v>41</v>
      </c>
      <c r="F9">
        <v>8229.2000000000007</v>
      </c>
      <c r="G9">
        <v>9355.3700000000008</v>
      </c>
      <c r="H9">
        <v>10037.3945</v>
      </c>
      <c r="I9">
        <v>10774.727825</v>
      </c>
      <c r="J9">
        <v>11572.236556250004</v>
      </c>
      <c r="K9">
        <v>12435.238952262505</v>
      </c>
      <c r="L9">
        <v>13369.548208573631</v>
      </c>
      <c r="M9">
        <v>14381.519933779131</v>
      </c>
      <c r="N9">
        <v>15478.104256700424</v>
      </c>
      <c r="O9">
        <v>16666.90302056685</v>
      </c>
    </row>
    <row r="10" spans="2:15" x14ac:dyDescent="0.25">
      <c r="B10">
        <v>2</v>
      </c>
      <c r="C10" t="s">
        <v>16</v>
      </c>
    </row>
    <row r="11" spans="2:15" x14ac:dyDescent="0.25">
      <c r="C11" t="s">
        <v>20</v>
      </c>
    </row>
    <row r="12" spans="2:15" x14ac:dyDescent="0.25">
      <c r="C12" t="s">
        <v>21</v>
      </c>
      <c r="F12">
        <v>-150</v>
      </c>
      <c r="G12">
        <v>0</v>
      </c>
      <c r="H12">
        <v>0</v>
      </c>
      <c r="I12">
        <v>0</v>
      </c>
      <c r="J12">
        <v>0</v>
      </c>
      <c r="K12">
        <v>0</v>
      </c>
      <c r="L12">
        <v>0</v>
      </c>
      <c r="M12">
        <v>0</v>
      </c>
      <c r="N12">
        <v>0</v>
      </c>
      <c r="O12">
        <v>0</v>
      </c>
    </row>
    <row r="13" spans="2:15" x14ac:dyDescent="0.25">
      <c r="C13" t="s">
        <v>22</v>
      </c>
      <c r="F13">
        <v>-1000</v>
      </c>
      <c r="G13">
        <v>-950</v>
      </c>
      <c r="H13">
        <v>-900</v>
      </c>
      <c r="I13">
        <v>-850</v>
      </c>
      <c r="J13">
        <v>-800</v>
      </c>
      <c r="K13">
        <v>-750</v>
      </c>
      <c r="L13">
        <v>-700</v>
      </c>
      <c r="M13">
        <v>-650</v>
      </c>
      <c r="N13">
        <v>-600</v>
      </c>
      <c r="O13">
        <v>-550</v>
      </c>
    </row>
    <row r="14" spans="2:15" x14ac:dyDescent="0.25">
      <c r="C14" t="s">
        <v>23</v>
      </c>
      <c r="F14">
        <v>-1679.616</v>
      </c>
      <c r="G14">
        <v>1847.5776000000003</v>
      </c>
      <c r="H14">
        <v>2032.3353600000005</v>
      </c>
      <c r="I14">
        <v>2235.5688960000007</v>
      </c>
      <c r="J14">
        <v>2459.1257856000011</v>
      </c>
      <c r="K14">
        <v>2705.0383641600015</v>
      </c>
      <c r="L14">
        <v>2975.542200576002</v>
      </c>
      <c r="M14">
        <v>3273.0964206336021</v>
      </c>
      <c r="N14">
        <v>3600.4060626969626</v>
      </c>
      <c r="O14">
        <v>3960.4466689666592</v>
      </c>
    </row>
    <row r="15" spans="2:15" x14ac:dyDescent="0.25">
      <c r="C15" t="s">
        <v>24</v>
      </c>
      <c r="F15">
        <v>-500</v>
      </c>
      <c r="G15">
        <v>-525</v>
      </c>
      <c r="H15">
        <v>-551.25</v>
      </c>
      <c r="I15">
        <v>-578.8125</v>
      </c>
      <c r="J15">
        <v>-607.75312500000007</v>
      </c>
      <c r="K15">
        <v>-638.14078125000015</v>
      </c>
      <c r="L15">
        <v>-670.04782031250022</v>
      </c>
      <c r="M15">
        <v>-703.55021132812522</v>
      </c>
      <c r="N15">
        <v>-738.72772189453156</v>
      </c>
      <c r="O15">
        <v>-775.66410798925813</v>
      </c>
    </row>
    <row r="16" spans="2:15" x14ac:dyDescent="0.25">
      <c r="C16" t="s">
        <v>25</v>
      </c>
    </row>
    <row r="17" spans="2:15" x14ac:dyDescent="0.25">
      <c r="C17" t="s">
        <v>26</v>
      </c>
    </row>
    <row r="18" spans="2:15" x14ac:dyDescent="0.25">
      <c r="B18" t="s">
        <v>14</v>
      </c>
      <c r="C18" t="s">
        <v>28</v>
      </c>
      <c r="F18">
        <v>-822.92000000000007</v>
      </c>
      <c r="G18">
        <v>-935.53700000000015</v>
      </c>
      <c r="H18">
        <v>-1003.73945</v>
      </c>
      <c r="I18">
        <v>-1077.4727825</v>
      </c>
      <c r="J18">
        <v>-1157.2236556250004</v>
      </c>
      <c r="K18">
        <v>-1243.5238952262507</v>
      </c>
      <c r="L18">
        <v>-1336.9548208573633</v>
      </c>
      <c r="M18">
        <v>-1438.1519933779132</v>
      </c>
      <c r="N18">
        <v>-1547.8104256700426</v>
      </c>
      <c r="O18">
        <v>-1666.6903020566851</v>
      </c>
    </row>
    <row r="19" spans="2:15" x14ac:dyDescent="0.25">
      <c r="B19" t="s">
        <v>18</v>
      </c>
      <c r="C19" t="s">
        <v>29</v>
      </c>
      <c r="F19">
        <v>411.46000000000004</v>
      </c>
      <c r="G19">
        <v>467.76850000000007</v>
      </c>
      <c r="H19">
        <v>501.86972500000002</v>
      </c>
      <c r="I19">
        <v>538.73639125</v>
      </c>
      <c r="J19">
        <v>578.61182781250022</v>
      </c>
      <c r="K19">
        <v>621.76194761312536</v>
      </c>
      <c r="L19">
        <v>668.47741042868165</v>
      </c>
      <c r="M19">
        <v>719.07599668895659</v>
      </c>
      <c r="N19">
        <v>773.9052128350213</v>
      </c>
      <c r="O19">
        <v>833.34515102834257</v>
      </c>
    </row>
    <row r="20" spans="2:15" x14ac:dyDescent="0.25">
      <c r="B20" t="s">
        <v>27</v>
      </c>
      <c r="C20" t="s">
        <v>30</v>
      </c>
      <c r="F20">
        <v>-493.75200000000001</v>
      </c>
      <c r="G20">
        <v>-561.32220000000007</v>
      </c>
      <c r="H20">
        <v>-602.24366999999995</v>
      </c>
      <c r="I20">
        <v>-646.48366950000002</v>
      </c>
      <c r="J20">
        <v>-694.33419337500015</v>
      </c>
      <c r="K20">
        <v>-746.11433713575025</v>
      </c>
      <c r="L20">
        <v>-802.17289251441787</v>
      </c>
      <c r="M20">
        <v>-862.89119602674782</v>
      </c>
      <c r="N20">
        <v>-928.68625540202538</v>
      </c>
      <c r="O20">
        <v>-1000.0141812340109</v>
      </c>
    </row>
    <row r="21" spans="2:15" x14ac:dyDescent="0.25">
      <c r="C21" t="s">
        <v>31</v>
      </c>
      <c r="G21">
        <v>0</v>
      </c>
    </row>
    <row r="22" spans="2:15" x14ac:dyDescent="0.25">
      <c r="C22" t="s">
        <v>32</v>
      </c>
    </row>
    <row r="23" spans="2:15" x14ac:dyDescent="0.25">
      <c r="C23" t="s">
        <v>33</v>
      </c>
    </row>
    <row r="24" spans="2:15" x14ac:dyDescent="0.25">
      <c r="C24" t="s">
        <v>38</v>
      </c>
      <c r="F24">
        <v>-400</v>
      </c>
      <c r="G24">
        <v>-420</v>
      </c>
      <c r="H24">
        <v>-441</v>
      </c>
      <c r="I24">
        <v>-463.05</v>
      </c>
      <c r="J24">
        <v>-486.20250000000004</v>
      </c>
      <c r="K24">
        <v>-510.51262500000007</v>
      </c>
      <c r="L24">
        <v>-536.03825625000013</v>
      </c>
      <c r="M24">
        <v>-562.84016906250019</v>
      </c>
      <c r="N24">
        <v>-590.98217751562527</v>
      </c>
      <c r="O24">
        <v>-620.53128639140652</v>
      </c>
    </row>
    <row r="25" spans="2:15" x14ac:dyDescent="0.25">
      <c r="C25" t="s">
        <v>39</v>
      </c>
      <c r="F25">
        <v>-40</v>
      </c>
      <c r="G25">
        <v>-44</v>
      </c>
      <c r="H25">
        <v>-48.400000000000006</v>
      </c>
      <c r="I25">
        <v>-53.240000000000009</v>
      </c>
      <c r="J25">
        <v>-58.564000000000014</v>
      </c>
      <c r="K25">
        <v>-64.420400000000015</v>
      </c>
      <c r="L25">
        <v>-70.862440000000021</v>
      </c>
      <c r="M25">
        <v>-77.948684000000029</v>
      </c>
      <c r="N25">
        <v>-85.743552400000041</v>
      </c>
      <c r="O25">
        <v>-94.317907640000058</v>
      </c>
    </row>
    <row r="26" spans="2:15" x14ac:dyDescent="0.25">
      <c r="C26" t="s">
        <v>40</v>
      </c>
      <c r="F26">
        <v>-440</v>
      </c>
      <c r="G26">
        <v>-464</v>
      </c>
      <c r="H26">
        <v>-489.4</v>
      </c>
      <c r="I26">
        <v>-516.29</v>
      </c>
      <c r="J26">
        <v>-544.76650000000006</v>
      </c>
      <c r="K26">
        <v>-574.93302500000004</v>
      </c>
      <c r="L26">
        <v>-606.90069625000012</v>
      </c>
      <c r="M26">
        <v>-640.78885306250027</v>
      </c>
      <c r="N26">
        <v>-676.72572991562527</v>
      </c>
      <c r="O26">
        <v>-714.84919403140657</v>
      </c>
    </row>
    <row r="27" spans="2:15" x14ac:dyDescent="0.25">
      <c r="C27" t="s">
        <v>34</v>
      </c>
      <c r="F27">
        <v>-30</v>
      </c>
      <c r="G27">
        <v>-30.900000000000002</v>
      </c>
      <c r="H27">
        <v>-31.827000000000002</v>
      </c>
      <c r="I27">
        <v>-32.78181</v>
      </c>
      <c r="J27">
        <v>-33.765264299999998</v>
      </c>
      <c r="K27">
        <v>-34.778222229000001</v>
      </c>
      <c r="L27">
        <v>-35.821568895870001</v>
      </c>
      <c r="M27">
        <v>-36.896215962746105</v>
      </c>
      <c r="N27">
        <v>-38.003102441628492</v>
      </c>
      <c r="O27">
        <v>-39.143195514877348</v>
      </c>
    </row>
    <row r="28" spans="2:15" x14ac:dyDescent="0.25">
      <c r="B28">
        <v>3</v>
      </c>
      <c r="C28" t="s">
        <v>35</v>
      </c>
      <c r="F28">
        <v>-822.92000000000007</v>
      </c>
      <c r="G28">
        <v>-935.53700000000015</v>
      </c>
      <c r="H28">
        <v>-1003.73945</v>
      </c>
      <c r="I28">
        <v>-1077.4727825</v>
      </c>
      <c r="J28">
        <v>-1157.2236556250004</v>
      </c>
      <c r="K28">
        <v>-1243.5238952262507</v>
      </c>
      <c r="L28">
        <v>-1336.9548208573633</v>
      </c>
      <c r="M28">
        <v>-1438.1519933779132</v>
      </c>
      <c r="N28">
        <v>-1547.8104256700426</v>
      </c>
      <c r="O28">
        <v>-1666.6903020566851</v>
      </c>
    </row>
    <row r="31" spans="2:15" x14ac:dyDescent="0.25">
      <c r="B31">
        <v>4</v>
      </c>
      <c r="C31" t="s">
        <v>36</v>
      </c>
      <c r="F31">
        <v>3524.3720000000008</v>
      </c>
      <c r="G31">
        <v>8203.956900000001</v>
      </c>
      <c r="H31">
        <v>8993.1394650000038</v>
      </c>
      <c r="I31">
        <v>9847.1923502500031</v>
      </c>
      <c r="J31">
        <v>10772.131431362504</v>
      </c>
      <c r="K31">
        <v>11774.54900319463</v>
      </c>
      <c r="L31">
        <v>12861.670020748163</v>
      </c>
      <c r="M31">
        <v>14041.413881343658</v>
      </c>
      <c r="N31">
        <v>15322.462296908558</v>
      </c>
      <c r="O31">
        <v>16714.333859735609</v>
      </c>
    </row>
    <row r="33" spans="2:15" ht="18.75" x14ac:dyDescent="0.4">
      <c r="B33" s="9" t="s">
        <v>42</v>
      </c>
      <c r="C33" s="10"/>
      <c r="D33" s="10"/>
      <c r="E33" s="10"/>
      <c r="F33" s="10"/>
      <c r="G33" s="10"/>
      <c r="H33" s="10"/>
    </row>
    <row r="34" spans="2:15" x14ac:dyDescent="0.25">
      <c r="B34" t="s">
        <v>43</v>
      </c>
      <c r="F34">
        <v>3524.3720000000008</v>
      </c>
      <c r="G34">
        <v>8203.956900000001</v>
      </c>
      <c r="H34">
        <v>8993.1394650000038</v>
      </c>
      <c r="I34">
        <v>9847.1923502500031</v>
      </c>
      <c r="J34">
        <v>10772.131431362504</v>
      </c>
      <c r="K34">
        <v>11774.54900319463</v>
      </c>
      <c r="L34">
        <v>12861.670020748163</v>
      </c>
      <c r="M34">
        <v>14041.413881343658</v>
      </c>
      <c r="N34">
        <v>15322.462296908558</v>
      </c>
      <c r="O34">
        <v>16714.333859735609</v>
      </c>
    </row>
    <row r="36" spans="2:15" x14ac:dyDescent="0.25">
      <c r="B36" t="s">
        <v>44</v>
      </c>
      <c r="F36">
        <v>1.1000000000000001</v>
      </c>
      <c r="G36">
        <f>1.1*F36</f>
        <v>1.2100000000000002</v>
      </c>
      <c r="H36">
        <f t="shared" ref="H36:O36" si="0">1.1*G36</f>
        <v>1.3310000000000004</v>
      </c>
      <c r="I36">
        <f t="shared" si="0"/>
        <v>1.4641000000000006</v>
      </c>
      <c r="J36">
        <f t="shared" si="0"/>
        <v>1.6105100000000008</v>
      </c>
      <c r="K36">
        <f t="shared" si="0"/>
        <v>1.7715610000000011</v>
      </c>
      <c r="L36">
        <f t="shared" si="0"/>
        <v>1.9487171000000014</v>
      </c>
      <c r="M36">
        <f t="shared" si="0"/>
        <v>2.1435888100000016</v>
      </c>
      <c r="N36">
        <f t="shared" si="0"/>
        <v>2.3579476910000019</v>
      </c>
      <c r="O36">
        <f t="shared" si="0"/>
        <v>2.5937424601000023</v>
      </c>
    </row>
    <row r="38" spans="2:15" x14ac:dyDescent="0.25">
      <c r="B38" t="s">
        <v>45</v>
      </c>
      <c r="F38">
        <f>F36*F34</f>
        <v>3876.8092000000011</v>
      </c>
      <c r="G38">
        <f t="shared" ref="G38:O38" si="1">G36*G34</f>
        <v>9926.7878490000021</v>
      </c>
      <c r="H38">
        <f t="shared" si="1"/>
        <v>11969.868627915008</v>
      </c>
      <c r="I38">
        <f t="shared" si="1"/>
        <v>14417.274320001035</v>
      </c>
      <c r="J38">
        <f t="shared" si="1"/>
        <v>17348.625391523634</v>
      </c>
      <c r="K38">
        <f t="shared" si="1"/>
        <v>20859.331806648494</v>
      </c>
      <c r="L38">
        <f t="shared" si="1"/>
        <v>25063.756303989318</v>
      </c>
      <c r="M38">
        <f t="shared" si="1"/>
        <v>30099.017672626956</v>
      </c>
      <c r="N38">
        <f t="shared" si="1"/>
        <v>36129.564593430121</v>
      </c>
      <c r="O38">
        <f t="shared" si="1"/>
        <v>43352.677424283407</v>
      </c>
    </row>
    <row r="40" spans="2:15" x14ac:dyDescent="0.25">
      <c r="B40" s="8" t="s">
        <v>46</v>
      </c>
      <c r="C40" s="8">
        <v>213043.71318941796</v>
      </c>
    </row>
    <row r="41" spans="2:15" x14ac:dyDescent="0.25">
      <c r="F41">
        <f>SUM(($F34:$O34)*(D46))</f>
        <v>317.19348000000008</v>
      </c>
      <c r="G41">
        <f t="shared" ref="G41:O41" si="2">SUM(($F34:$O34)*(E46))</f>
        <v>820.39569000000006</v>
      </c>
      <c r="H41">
        <f t="shared" si="2"/>
        <v>989.24534115000029</v>
      </c>
      <c r="I41">
        <f t="shared" si="2"/>
        <v>1181.6630820300002</v>
      </c>
      <c r="J41">
        <f t="shared" si="2"/>
        <v>1400.3770860771253</v>
      </c>
      <c r="K41">
        <f t="shared" si="2"/>
        <v>1648.4368604472481</v>
      </c>
      <c r="L41">
        <f t="shared" si="2"/>
        <v>1929.2505031122244</v>
      </c>
      <c r="M41">
        <f t="shared" si="2"/>
        <v>2246.6262210149853</v>
      </c>
      <c r="N41">
        <f t="shared" si="2"/>
        <v>2604.818590474455</v>
      </c>
      <c r="O41">
        <f t="shared" si="2"/>
        <v>3008.5800947524099</v>
      </c>
    </row>
    <row r="42" spans="2:15" ht="18.75" x14ac:dyDescent="0.4">
      <c r="B42" s="1" t="s">
        <v>47</v>
      </c>
    </row>
    <row r="43" spans="2:15" x14ac:dyDescent="0.25">
      <c r="B43" t="s">
        <v>48</v>
      </c>
    </row>
    <row r="44" spans="2:15" x14ac:dyDescent="0.25">
      <c r="B44" t="s">
        <v>49</v>
      </c>
    </row>
    <row r="46" spans="2:15" x14ac:dyDescent="0.25">
      <c r="B46" t="s">
        <v>50</v>
      </c>
      <c r="D46">
        <v>0.09</v>
      </c>
      <c r="E46">
        <f>D46+0.01</f>
        <v>9.9999999999999992E-2</v>
      </c>
      <c r="F46">
        <f t="shared" ref="F46:Q46" si="3">E46+0.01</f>
        <v>0.10999999999999999</v>
      </c>
      <c r="G46">
        <f t="shared" si="3"/>
        <v>0.11999999999999998</v>
      </c>
      <c r="H46">
        <f t="shared" si="3"/>
        <v>0.12999999999999998</v>
      </c>
      <c r="I46">
        <f t="shared" si="3"/>
        <v>0.13999999999999999</v>
      </c>
      <c r="J46">
        <f t="shared" si="3"/>
        <v>0.15</v>
      </c>
      <c r="K46">
        <f t="shared" si="3"/>
        <v>0.16</v>
      </c>
      <c r="L46">
        <f t="shared" si="3"/>
        <v>0.17</v>
      </c>
      <c r="M46">
        <f t="shared" si="3"/>
        <v>0.18000000000000002</v>
      </c>
    </row>
    <row r="47" spans="2:15" x14ac:dyDescent="0.25">
      <c r="B47" t="s">
        <v>51</v>
      </c>
      <c r="D47">
        <v>317.19348000000008</v>
      </c>
      <c r="E47">
        <v>820.39569000000006</v>
      </c>
      <c r="F47">
        <v>989.24534115000029</v>
      </c>
      <c r="G47">
        <v>1181.6630820300002</v>
      </c>
      <c r="H47">
        <v>1400.3770860771253</v>
      </c>
      <c r="I47">
        <v>1648.4368604472481</v>
      </c>
      <c r="J47">
        <v>1929.2505031122244</v>
      </c>
      <c r="K47">
        <v>2246.6262210149853</v>
      </c>
      <c r="L47">
        <v>2604.818590474455</v>
      </c>
      <c r="M47">
        <v>3008.5800947524099</v>
      </c>
    </row>
  </sheetData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2022-03-25T13:01:10Z</dcterms:modified>
</cp:coreProperties>
</file>